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45" windowHeight="47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<sst xmlns="http://schemas.openxmlformats.org/spreadsheetml/2006/main" count="33" uniqueCount="31">
  <si>
    <t>Strahlendiagramme zur Ermittlung des kritischen Winkels = kritischen Weges</t>
  </si>
  <si>
    <t>Antenne</t>
  </si>
  <si>
    <t>Gewinn (dBi)</t>
  </si>
  <si>
    <t xml:space="preserve"> =GAnt.</t>
  </si>
  <si>
    <t>vert.</t>
  </si>
  <si>
    <t>hor.</t>
  </si>
  <si>
    <t>Grad</t>
  </si>
  <si>
    <t>(dB)</t>
  </si>
  <si>
    <t>krit.Weg</t>
  </si>
  <si>
    <t>Liegt der kritische Winkel außerhalb der</t>
  </si>
  <si>
    <t xml:space="preserve">   h</t>
  </si>
  <si>
    <t xml:space="preserve">     c = Hypotenuse</t>
  </si>
  <si>
    <t>Grundstücksgrenze, so verlängert sich die</t>
  </si>
  <si>
    <t xml:space="preserve">          b = h -3m</t>
  </si>
  <si>
    <t>Hypotenuse (c= b / sin ß). Es darf allerdings auch nur</t>
  </si>
  <si>
    <t xml:space="preserve">            a</t>
  </si>
  <si>
    <t>der Dämpfungswert des kritischen Winkels</t>
  </si>
  <si>
    <t>verwendet werden.</t>
  </si>
  <si>
    <t xml:space="preserve">                           ( Sicherheitshöhe = 3m)</t>
  </si>
  <si>
    <t>Band (MHz)</t>
  </si>
  <si>
    <t>oder im reaktiven Nahfeld (0,159 Lambda) befindest. Das Programm berücksichtigt dann die eingegebenen Daten durch entsprechende Umrechnung.</t>
  </si>
  <si>
    <t>Deshalb stelle ich gegenwärtig die alten Strahlendiagramme mit den bisherigen Winkeln von 0° bis 90° auf 0° bis 180° um.</t>
  </si>
  <si>
    <t>Es soll aber auch eine große Anzahl von Antennen in der Bibliothek geben, wo dann automatiisch mittels NEC die Nahfelddaten verwendet werden.</t>
  </si>
  <si>
    <t>Nach der Fertigstellung und Freigabe des Programms werde ich auf meiner Homepage noch zusätzliche Hinweise zur Anwendung des Programms</t>
  </si>
  <si>
    <t>In absehbarer Zeit wird durch Prof. Wiesbeck ein neues Programm (Wattwächter) für uns Funkamateure zur Verfügung stehen.</t>
  </si>
  <si>
    <t>Wenn dann Deine Antenne nicht in der Antennenbibliothek des Programms enthalten ist, dann kannst Du durch die Eingabe der Dämpfungsdaten von</t>
  </si>
  <si>
    <t>0° bis 180° mit Deiner Antenne auch eine Nahfeldberechnung durchführen. Dabei mußt Du nicht beachten ob Du Dich im Nahfeld (4 Lambda)</t>
  </si>
  <si>
    <t>geben. Es kann aber auch weiterhin mit den bisherigen Programmen (Watt, QuickWatt etc oder per Handrechnung) die Anzeige erstellt werden.</t>
  </si>
  <si>
    <t>Natürlich kann auch weiterhin gemessen werden.</t>
  </si>
  <si>
    <t>M²-2MXP20</t>
  </si>
  <si>
    <t>M²-Yagis - 2MXP20 - 2m - Kreuzyagi mit 2 x 10 Elementen - 1 neben 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</si>
</sst>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8"/>
      <color indexed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2" fontId="8" fillId="2" borderId="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vertical="center"/>
      <protection locked="0"/>
    </xf>
    <xf numFmtId="182" fontId="10" fillId="2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/>
      <protection locked="0"/>
    </xf>
    <xf numFmtId="0" fontId="14" fillId="2" borderId="5" xfId="0" applyFont="1" applyFill="1" applyBorder="1" applyAlignment="1" applyProtection="1">
      <alignment/>
      <protection locked="0"/>
    </xf>
    <xf numFmtId="0" fontId="14" fillId="2" borderId="8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12" fillId="2" borderId="9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2" borderId="8" xfId="0" applyFont="1" applyFill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2" borderId="10" xfId="0" applyFont="1" applyFill="1" applyBorder="1" applyAlignment="1" applyProtection="1">
      <alignment/>
      <protection locked="0"/>
    </xf>
    <xf numFmtId="0" fontId="12" fillId="2" borderId="11" xfId="0" applyFont="1" applyFill="1" applyBorder="1" applyAlignment="1" applyProtection="1">
      <alignment/>
      <protection locked="0"/>
    </xf>
    <xf numFmtId="0" fontId="12" fillId="2" borderId="12" xfId="0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/>
      <protection locked="0"/>
    </xf>
    <xf numFmtId="0" fontId="5" fillId="2" borderId="18" xfId="0" applyFont="1" applyFill="1" applyBorder="1" applyAlignment="1" applyProtection="1">
      <alignment/>
      <protection locked="0"/>
    </xf>
    <xf numFmtId="0" fontId="19" fillId="2" borderId="19" xfId="0" applyFon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182" fontId="10" fillId="3" borderId="0" xfId="0" applyNumberFormat="1" applyFont="1" applyFill="1" applyBorder="1" applyAlignment="1" applyProtection="1">
      <alignment horizontal="center"/>
      <protection locked="0"/>
    </xf>
    <xf numFmtId="2" fontId="10" fillId="3" borderId="0" xfId="0" applyNumberFormat="1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/>
      <protection locked="0"/>
    </xf>
    <xf numFmtId="182" fontId="10" fillId="2" borderId="22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/>
      <protection locked="0"/>
    </xf>
    <xf numFmtId="182" fontId="10" fillId="2" borderId="2" xfId="0" applyNumberFormat="1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4" borderId="24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2" fontId="10" fillId="2" borderId="3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2" borderId="26" xfId="0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2" fontId="10" fillId="2" borderId="29" xfId="0" applyNumberFormat="1" applyFont="1" applyFill="1" applyBorder="1" applyAlignment="1">
      <alignment horizontal="center"/>
    </xf>
    <xf numFmtId="0" fontId="7" fillId="2" borderId="23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182" fontId="7" fillId="2" borderId="3" xfId="0" applyNumberFormat="1" applyFont="1" applyFill="1" applyBorder="1" applyAlignment="1" applyProtection="1">
      <alignment horizontal="center"/>
      <protection locked="0"/>
    </xf>
    <xf numFmtId="182" fontId="13" fillId="2" borderId="2" xfId="0" applyNumberFormat="1" applyFont="1" applyFill="1" applyBorder="1" applyAlignment="1" applyProtection="1">
      <alignment horizontal="center"/>
      <protection locked="0"/>
    </xf>
    <xf numFmtId="182" fontId="13" fillId="2" borderId="30" xfId="0" applyNumberFormat="1" applyFont="1" applyFill="1" applyBorder="1" applyAlignment="1" applyProtection="1">
      <alignment horizontal="center"/>
      <protection locked="0"/>
    </xf>
    <xf numFmtId="182" fontId="7" fillId="2" borderId="28" xfId="0" applyNumberFormat="1" applyFont="1" applyFill="1" applyBorder="1" applyAlignment="1" applyProtection="1">
      <alignment horizontal="center"/>
      <protection locked="0"/>
    </xf>
    <xf numFmtId="182" fontId="13" fillId="2" borderId="29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182" fontId="18" fillId="3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2" fontId="10" fillId="2" borderId="25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2" xfId="0" applyNumberFormat="1" applyFont="1" applyFill="1" applyBorder="1" applyAlignment="1">
      <alignment horizontal="center"/>
    </xf>
    <xf numFmtId="2" fontId="8" fillId="6" borderId="33" xfId="0" applyNumberFormat="1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75"/>
          <c:w val="0.752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Sheet1!$F$9:$F$10</c:f>
              <c:strCache>
                <c:ptCount val="1"/>
                <c:pt idx="0">
                  <c:v>144,2 krit.Weg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Sheet1!$F$11:$F$29</c:f>
              <c:numCache/>
            </c:numRef>
          </c:val>
          <c:smooth val="0"/>
        </c:ser>
        <c:ser>
          <c:idx val="1"/>
          <c:order val="1"/>
          <c:tx>
            <c:strRef>
              <c:f>Sheet1!$G$9:$G$10</c:f>
              <c:strCache>
                <c:ptCount val="1"/>
                <c:pt idx="0">
                  <c:v>144,2 krit.Weg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Sheet1!$G$11:$G$29</c:f>
              <c:numCache/>
            </c:numRef>
          </c:val>
          <c:smooth val="0"/>
        </c:ser>
        <c:ser>
          <c:idx val="2"/>
          <c:order val="2"/>
          <c:tx>
            <c:strRef>
              <c:f>Sheet1!$H$9:$H$10</c:f>
              <c:strCache>
                <c:ptCount val="1"/>
                <c:pt idx="0">
                  <c:v>144,2 krit.Weg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Sheet1!$H$11:$H$29</c:f>
              <c:numCache/>
            </c:numRef>
          </c:val>
          <c:smooth val="0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652201"/>
        <c:crosses val="autoZero"/>
        <c:auto val="0"/>
        <c:lblOffset val="100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904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28575</xdr:rowOff>
    </xdr:from>
    <xdr:to>
      <xdr:col>18</xdr:col>
      <xdr:colOff>266700</xdr:colOff>
      <xdr:row>29</xdr:row>
      <xdr:rowOff>9525</xdr:rowOff>
    </xdr:to>
    <xdr:graphicFrame>
      <xdr:nvGraphicFramePr>
        <xdr:cNvPr id="1" name="Chart 17"/>
        <xdr:cNvGraphicFramePr/>
      </xdr:nvGraphicFramePr>
      <xdr:xfrm>
        <a:off x="1895475" y="533400"/>
        <a:ext cx="6353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114300</xdr:rowOff>
    </xdr:from>
    <xdr:to>
      <xdr:col>2</xdr:col>
      <xdr:colOff>0</xdr:colOff>
      <xdr:row>64</xdr:row>
      <xdr:rowOff>0</xdr:rowOff>
    </xdr:to>
    <xdr:sp>
      <xdr:nvSpPr>
        <xdr:cNvPr id="2" name="Line 18"/>
        <xdr:cNvSpPr>
          <a:spLocks/>
        </xdr:cNvSpPr>
      </xdr:nvSpPr>
      <xdr:spPr>
        <a:xfrm>
          <a:off x="933450" y="9401175"/>
          <a:ext cx="0" cy="857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9525</xdr:rowOff>
    </xdr:from>
    <xdr:to>
      <xdr:col>3</xdr:col>
      <xdr:colOff>428625</xdr:colOff>
      <xdr:row>64</xdr:row>
      <xdr:rowOff>9525</xdr:rowOff>
    </xdr:to>
    <xdr:sp>
      <xdr:nvSpPr>
        <xdr:cNvPr id="3" name="Line 19"/>
        <xdr:cNvSpPr>
          <a:spLocks/>
        </xdr:cNvSpPr>
      </xdr:nvSpPr>
      <xdr:spPr>
        <a:xfrm>
          <a:off x="942975" y="10267950"/>
          <a:ext cx="89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104775</xdr:rowOff>
    </xdr:from>
    <xdr:to>
      <xdr:col>3</xdr:col>
      <xdr:colOff>428625</xdr:colOff>
      <xdr:row>63</xdr:row>
      <xdr:rowOff>152400</xdr:rowOff>
    </xdr:to>
    <xdr:sp>
      <xdr:nvSpPr>
        <xdr:cNvPr id="4" name="Line 20"/>
        <xdr:cNvSpPr>
          <a:spLocks/>
        </xdr:cNvSpPr>
      </xdr:nvSpPr>
      <xdr:spPr>
        <a:xfrm>
          <a:off x="933450" y="9391650"/>
          <a:ext cx="904875" cy="857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114300</xdr:rowOff>
    </xdr:from>
    <xdr:to>
      <xdr:col>1</xdr:col>
      <xdr:colOff>200025</xdr:colOff>
      <xdr:row>64</xdr:row>
      <xdr:rowOff>0</xdr:rowOff>
    </xdr:to>
    <xdr:sp>
      <xdr:nvSpPr>
        <xdr:cNvPr id="5" name="Line 22"/>
        <xdr:cNvSpPr>
          <a:spLocks/>
        </xdr:cNvSpPr>
      </xdr:nvSpPr>
      <xdr:spPr>
        <a:xfrm>
          <a:off x="371475" y="940117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58</xdr:row>
      <xdr:rowOff>123825</xdr:rowOff>
    </xdr:from>
    <xdr:to>
      <xdr:col>2</xdr:col>
      <xdr:colOff>123825</xdr:colOff>
      <xdr:row>58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257175" y="94107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64</xdr:row>
      <xdr:rowOff>9525</xdr:rowOff>
    </xdr:from>
    <xdr:to>
      <xdr:col>2</xdr:col>
      <xdr:colOff>0</xdr:colOff>
      <xdr:row>64</xdr:row>
      <xdr:rowOff>9525</xdr:rowOff>
    </xdr:to>
    <xdr:sp>
      <xdr:nvSpPr>
        <xdr:cNvPr id="7" name="Line 24"/>
        <xdr:cNvSpPr>
          <a:spLocks/>
        </xdr:cNvSpPr>
      </xdr:nvSpPr>
      <xdr:spPr>
        <a:xfrm>
          <a:off x="304800" y="1026795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62</xdr:row>
      <xdr:rowOff>152400</xdr:rowOff>
    </xdr:from>
    <xdr:to>
      <xdr:col>2</xdr:col>
      <xdr:colOff>180975</xdr:colOff>
      <xdr:row>62</xdr:row>
      <xdr:rowOff>152400</xdr:rowOff>
    </xdr:to>
    <xdr:sp>
      <xdr:nvSpPr>
        <xdr:cNvPr id="8" name="Line 25"/>
        <xdr:cNvSpPr>
          <a:spLocks/>
        </xdr:cNvSpPr>
      </xdr:nvSpPr>
      <xdr:spPr>
        <a:xfrm>
          <a:off x="476250" y="100869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304800</xdr:colOff>
      <xdr:row>3</xdr:row>
      <xdr:rowOff>114300</xdr:rowOff>
    </xdr:from>
    <xdr:ext cx="4581525" cy="142875"/>
    <xdr:sp>
      <xdr:nvSpPr>
        <xdr:cNvPr id="9" name="AutoShape 70"/>
        <xdr:cNvSpPr>
          <a:spLocks/>
        </xdr:cNvSpPr>
      </xdr:nvSpPr>
      <xdr:spPr>
        <a:xfrm>
          <a:off x="2305050" y="619125"/>
          <a:ext cx="4581525" cy="142875"/>
        </a:xfrm>
        <a:prstGeom prst="wedgeRectCallout">
          <a:avLst>
            <a:gd name="adj1" fmla="val -41893"/>
            <a:gd name="adj2" fmla="val -56666"/>
          </a:avLst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180° 170° 160° 150° 140° 130° 120° 110° 100°  90°  80°   70°   60°   50°   40°   30°    20°   10°   0°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6"/>
  <sheetViews>
    <sheetView showGridLines="0" tabSelected="1" workbookViewId="0" topLeftCell="A1">
      <selection activeCell="C13" activeCellId="1" sqref="D12 C13"/>
    </sheetView>
  </sheetViews>
  <sheetFormatPr defaultColWidth="11.421875" defaultRowHeight="12.75"/>
  <cols>
    <col min="1" max="1" width="2.57421875" style="2" customWidth="1"/>
    <col min="2" max="2" width="11.421875" style="2" customWidth="1"/>
    <col min="3" max="4" width="7.140625" style="2" customWidth="1"/>
    <col min="5" max="5" width="1.7109375" style="2" customWidth="1"/>
    <col min="6" max="11" width="7.140625" style="2" customWidth="1"/>
    <col min="12" max="12" width="8.8515625" style="2" customWidth="1"/>
    <col min="13" max="13" width="2.28125" style="2" customWidth="1"/>
    <col min="14" max="18" width="7.140625" style="2" customWidth="1"/>
    <col min="19" max="16384" width="9.140625" style="2" customWidth="1"/>
  </cols>
  <sheetData>
    <row r="1" ht="7.5" customHeight="1" thickBot="1"/>
    <row r="2" spans="2:17" s="1" customFormat="1" ht="15.75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40"/>
    </row>
    <row r="3" spans="2:17" ht="16.5" thickBot="1">
      <c r="B3" s="41" t="s">
        <v>30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4"/>
    </row>
    <row r="4" ht="12" customHeight="1" thickBot="1">
      <c r="B4" s="3"/>
    </row>
    <row r="5" spans="2:11" s="6" customFormat="1" ht="12.75" thickBot="1">
      <c r="B5" s="34" t="s">
        <v>1</v>
      </c>
      <c r="C5" s="35" t="s">
        <v>29</v>
      </c>
      <c r="D5" s="36"/>
      <c r="E5" s="45"/>
      <c r="F5" s="4"/>
      <c r="G5" s="4"/>
      <c r="H5" s="4"/>
      <c r="I5" s="4"/>
      <c r="J5" s="4"/>
      <c r="K5" s="5"/>
    </row>
    <row r="6" spans="2:11" s="6" customFormat="1" ht="12">
      <c r="B6" s="34" t="s">
        <v>19</v>
      </c>
      <c r="C6" s="52">
        <v>144.2</v>
      </c>
      <c r="D6" s="7">
        <v>144.2</v>
      </c>
      <c r="E6" s="45"/>
      <c r="F6" s="4"/>
      <c r="G6" s="4"/>
      <c r="H6" s="4"/>
      <c r="I6" s="4"/>
      <c r="J6" s="4"/>
      <c r="K6" s="5"/>
    </row>
    <row r="7" spans="2:11" s="6" customFormat="1" ht="12">
      <c r="B7" s="49" t="s">
        <v>2</v>
      </c>
      <c r="C7" s="53">
        <v>18.43</v>
      </c>
      <c r="D7" s="8">
        <v>18.43</v>
      </c>
      <c r="E7" s="46"/>
      <c r="F7" s="4"/>
      <c r="G7" s="4"/>
      <c r="H7" s="4"/>
      <c r="I7" s="4"/>
      <c r="J7" s="4"/>
      <c r="K7" s="5"/>
    </row>
    <row r="8" spans="2:11" s="6" customFormat="1" ht="12.75" thickBot="1">
      <c r="B8" s="50" t="s">
        <v>3</v>
      </c>
      <c r="C8" s="10">
        <f>10^(C7/10)</f>
        <v>69.66265141107691</v>
      </c>
      <c r="D8" s="54">
        <f>10^(D7/10)</f>
        <v>69.66265141107691</v>
      </c>
      <c r="E8" s="47"/>
      <c r="F8" s="4"/>
      <c r="G8" s="4"/>
      <c r="H8" s="9"/>
      <c r="I8" s="9"/>
      <c r="J8" s="9"/>
      <c r="K8" s="5"/>
    </row>
    <row r="9" spans="2:9" s="6" customFormat="1" ht="11.25">
      <c r="B9" s="51"/>
      <c r="C9" s="55" t="s">
        <v>4</v>
      </c>
      <c r="D9" s="56" t="s">
        <v>5</v>
      </c>
      <c r="E9" s="45"/>
      <c r="F9" s="65">
        <f>C6</f>
        <v>144.2</v>
      </c>
      <c r="G9" s="66">
        <f>D6</f>
        <v>144.2</v>
      </c>
      <c r="H9" s="74"/>
      <c r="I9" s="11"/>
    </row>
    <row r="10" spans="2:9" s="6" customFormat="1" ht="11.25">
      <c r="B10" s="13" t="s">
        <v>6</v>
      </c>
      <c r="C10" s="57" t="s">
        <v>7</v>
      </c>
      <c r="D10" s="58" t="s">
        <v>7</v>
      </c>
      <c r="E10" s="45"/>
      <c r="F10" s="67" t="s">
        <v>8</v>
      </c>
      <c r="G10" s="68" t="s">
        <v>8</v>
      </c>
      <c r="H10" s="74"/>
      <c r="I10" s="11"/>
    </row>
    <row r="11" spans="2:9" s="6" customFormat="1" ht="13.5" customHeight="1" thickBot="1">
      <c r="B11" s="13">
        <v>0</v>
      </c>
      <c r="C11" s="59">
        <v>0</v>
      </c>
      <c r="D11" s="77">
        <v>0</v>
      </c>
      <c r="E11" s="48"/>
      <c r="F11" s="69">
        <f>-SQRT(C$8*10^(-C29/10)*3000)/27.5*0</f>
        <v>0</v>
      </c>
      <c r="G11" s="70">
        <f>-SQRT(D$8*10^(-D29/10)*3000)/27.5*0</f>
        <v>0</v>
      </c>
      <c r="H11" s="75"/>
      <c r="I11" s="11"/>
    </row>
    <row r="12" spans="2:9" s="6" customFormat="1" ht="13.5" customHeight="1" thickBot="1">
      <c r="B12" s="33">
        <v>10</v>
      </c>
      <c r="C12" s="79">
        <v>1.02</v>
      </c>
      <c r="D12" s="80">
        <v>6.39</v>
      </c>
      <c r="E12" s="48"/>
      <c r="F12" s="69">
        <f>-SQRT(C$8*10^(-C28/10)*3000)/27.5*0.17365</f>
        <v>-0.09837907190720635</v>
      </c>
      <c r="G12" s="70">
        <f>-SQRT(D$8*10^(-D28/10)*3000)/27.5*0.17365</f>
        <v>-0.052893550621074856</v>
      </c>
      <c r="H12" s="75"/>
      <c r="I12" s="12"/>
    </row>
    <row r="13" spans="2:9" s="6" customFormat="1" ht="13.5" customHeight="1" thickBot="1">
      <c r="B13" s="33">
        <v>20</v>
      </c>
      <c r="C13" s="80">
        <v>4.8</v>
      </c>
      <c r="D13" s="78">
        <v>12.93</v>
      </c>
      <c r="E13" s="48"/>
      <c r="F13" s="69">
        <f>-SQRT(C$8*10^(-C27/10)*3000)/27.5*0.34202</f>
        <v>-0.316431300524932</v>
      </c>
      <c r="G13" s="70">
        <f>-SQRT(D$8*10^(-D27/10)*3000)/27.5*0.34202</f>
        <v>-0.12611868567785342</v>
      </c>
      <c r="H13" s="75"/>
      <c r="I13" s="11"/>
    </row>
    <row r="14" spans="2:9" s="6" customFormat="1" ht="13.5" customHeight="1">
      <c r="B14" s="33">
        <v>30</v>
      </c>
      <c r="C14" s="61">
        <v>15.83</v>
      </c>
      <c r="D14" s="62">
        <v>16.02</v>
      </c>
      <c r="E14" s="48"/>
      <c r="F14" s="69">
        <f>-SQRT(C$8*10^(-C26/10)*3000)/27.5*0.5</f>
        <v>-0.4463730211131997</v>
      </c>
      <c r="G14" s="70">
        <f>-SQRT(D$8*10^(-D26/10)*3000)/27.5*0.5</f>
        <v>-0.4407557004227391</v>
      </c>
      <c r="H14" s="75"/>
      <c r="I14" s="11"/>
    </row>
    <row r="15" spans="2:9" s="6" customFormat="1" ht="13.5" customHeight="1">
      <c r="B15" s="33">
        <v>40</v>
      </c>
      <c r="C15" s="61">
        <v>17.22</v>
      </c>
      <c r="D15" s="62">
        <v>18.91</v>
      </c>
      <c r="E15" s="48"/>
      <c r="F15" s="69">
        <f>-SQRT(C$8*10^(-C25/10)*3000)/27.5*0.64279</f>
        <v>-0.0749543850250142</v>
      </c>
      <c r="G15" s="70">
        <f>-SQRT(D$8*10^(-D25/10)*3000)/27.5*0.64279</f>
        <v>-0.0797621855096661</v>
      </c>
      <c r="H15" s="75"/>
      <c r="I15" s="11"/>
    </row>
    <row r="16" spans="2:9" s="6" customFormat="1" ht="13.5" customHeight="1">
      <c r="B16" s="33">
        <v>50</v>
      </c>
      <c r="C16" s="61">
        <v>20.49</v>
      </c>
      <c r="D16" s="62">
        <v>31.78</v>
      </c>
      <c r="E16" s="48"/>
      <c r="F16" s="69">
        <f>-SQRT(C$8*10^(-C24/10)*3000)/27.5*0.76604</f>
        <v>-0.704659613263018</v>
      </c>
      <c r="G16" s="70">
        <f>-SQRT(D$8*10^(-D24/10)*3000)/27.5*0.76604</f>
        <v>-0.21012580058918562</v>
      </c>
      <c r="H16" s="75"/>
      <c r="I16" s="11"/>
    </row>
    <row r="17" spans="2:9" s="6" customFormat="1" ht="13.5" customHeight="1">
      <c r="B17" s="33">
        <v>60</v>
      </c>
      <c r="C17" s="61">
        <v>20.61</v>
      </c>
      <c r="D17" s="62">
        <v>30.78</v>
      </c>
      <c r="E17" s="48"/>
      <c r="F17" s="69">
        <f>-SQRT(C$8*10^(-C23/10)*3000)/27.5*0.86603</f>
        <v>-0.5263333270812204</v>
      </c>
      <c r="G17" s="70">
        <f>-SQRT(D$8*10^(-D23/10)*3000)/27.5*0.86603</f>
        <v>-0.12728020617449076</v>
      </c>
      <c r="H17" s="75"/>
      <c r="I17" s="11"/>
    </row>
    <row r="18" spans="2:9" s="6" customFormat="1" ht="13.5" customHeight="1">
      <c r="B18" s="33">
        <v>70</v>
      </c>
      <c r="C18" s="61">
        <v>22.89</v>
      </c>
      <c r="D18" s="62">
        <v>25.53</v>
      </c>
      <c r="E18" s="48"/>
      <c r="F18" s="69">
        <f>-SQRT(C$8*10^(-C22/10)*3000)/27.5*0.93969</f>
        <v>-0.5095801927380863</v>
      </c>
      <c r="G18" s="70">
        <f>-SQRT(D$8*10^(-D22/10)*3000)/27.5*0.93969</f>
        <v>-0.5202505388816816</v>
      </c>
      <c r="H18" s="75"/>
      <c r="I18" s="11"/>
    </row>
    <row r="19" spans="2:9" s="6" customFormat="1" ht="13.5" customHeight="1">
      <c r="B19" s="33">
        <v>80</v>
      </c>
      <c r="C19" s="61">
        <v>23.13</v>
      </c>
      <c r="D19" s="62">
        <v>23.96</v>
      </c>
      <c r="E19" s="48"/>
      <c r="F19" s="69">
        <f>-SQRT(C$8*10^(-C21/10)*3000)/27.5*0.98481</f>
        <v>-0.8812119611143464</v>
      </c>
      <c r="G19" s="70">
        <f>-SQRT(D$8*10^(-D21/10)*3000)/27.5*0.98481</f>
        <v>-0.8214485803822221</v>
      </c>
      <c r="H19" s="75"/>
      <c r="I19" s="11"/>
    </row>
    <row r="20" spans="2:9" s="6" customFormat="1" ht="13.5" customHeight="1">
      <c r="B20" s="33">
        <v>90</v>
      </c>
      <c r="C20" s="61">
        <v>27.95</v>
      </c>
      <c r="D20" s="62">
        <v>26.5</v>
      </c>
      <c r="E20" s="48"/>
      <c r="F20" s="69">
        <f>-SQRT(C$8*10^(-C20/10)*3000)/27.5*1</f>
        <v>-0.6656224073768895</v>
      </c>
      <c r="G20" s="70">
        <f>-SQRT(D$8*10^(-D20/10)*3000)/27.5*1</f>
        <v>-0.7865528943859343</v>
      </c>
      <c r="H20" s="75"/>
      <c r="I20" s="11"/>
    </row>
    <row r="21" spans="2:9" s="6" customFormat="1" ht="13.5" customHeight="1">
      <c r="B21" s="33">
        <v>100</v>
      </c>
      <c r="C21" s="61">
        <v>25.38</v>
      </c>
      <c r="D21" s="62">
        <v>25.99</v>
      </c>
      <c r="E21" s="48"/>
      <c r="F21" s="69">
        <f>-SQRT(C$8*10^(-C19/10)*3000)/27.5*0.98481</f>
        <v>-1.141774615708744</v>
      </c>
      <c r="G21" s="70">
        <f>-SQRT(D$8*10^(-D19/10)*3000)/27.5*0.98481</f>
        <v>-1.0377204693462398</v>
      </c>
      <c r="H21" s="75"/>
      <c r="I21" s="11"/>
    </row>
    <row r="22" spans="2:9" s="6" customFormat="1" ht="13.5" customHeight="1">
      <c r="B22" s="33">
        <v>110</v>
      </c>
      <c r="C22" s="61">
        <v>29.73</v>
      </c>
      <c r="D22" s="62">
        <v>29.55</v>
      </c>
      <c r="E22" s="48"/>
      <c r="F22" s="69">
        <f>-SQRT(C$8*10^(-C18/10)*3000)/27.5*0.93969</f>
        <v>-1.1199858575849966</v>
      </c>
      <c r="G22" s="70">
        <f>-SQRT(D$8*10^(-D18/10)*3000)/27.5*0.93969</f>
        <v>-0.8264423019967376</v>
      </c>
      <c r="H22" s="75"/>
      <c r="I22" s="11"/>
    </row>
    <row r="23" spans="2:9" s="6" customFormat="1" ht="13.5" customHeight="1">
      <c r="B23" s="33">
        <v>120</v>
      </c>
      <c r="C23" s="61">
        <v>28.74</v>
      </c>
      <c r="D23" s="62">
        <v>41.07</v>
      </c>
      <c r="E23" s="48"/>
      <c r="F23" s="69">
        <f>-SQRT(C$8*10^(-C17/10)*3000)/27.5*0.86603</f>
        <v>-1.3420258156036091</v>
      </c>
      <c r="G23" s="70">
        <f>-SQRT(D$8*10^(-D17/10)*3000)/27.5*0.86603</f>
        <v>-0.41616051292716233</v>
      </c>
      <c r="H23" s="75"/>
      <c r="I23" s="11"/>
    </row>
    <row r="24" spans="2:9" s="6" customFormat="1" ht="13.5" customHeight="1">
      <c r="B24" s="13">
        <v>130</v>
      </c>
      <c r="C24" s="61">
        <v>25.14</v>
      </c>
      <c r="D24" s="62">
        <v>35.65</v>
      </c>
      <c r="E24" s="48"/>
      <c r="F24" s="69">
        <f>-SQRT(C$8*10^(-C16/10)*3000)/27.5*0.76604</f>
        <v>-1.203592245852054</v>
      </c>
      <c r="G24" s="70">
        <f>-SQRT(D$8*10^(-D16/10)*3000)/27.5*0.76604</f>
        <v>-0.3280797166025277</v>
      </c>
      <c r="H24" s="75"/>
      <c r="I24" s="11"/>
    </row>
    <row r="25" spans="2:9" s="6" customFormat="1" ht="13.5" customHeight="1">
      <c r="B25" s="13">
        <v>140</v>
      </c>
      <c r="C25" s="61">
        <v>43.08</v>
      </c>
      <c r="D25" s="62">
        <v>42.54</v>
      </c>
      <c r="E25" s="48"/>
      <c r="F25" s="69">
        <f>-SQRT(C$8*10^(-C15/10)*3000)/27.5*0.64279</f>
        <v>-1.4716246213278745</v>
      </c>
      <c r="G25" s="70">
        <f>-SQRT(D$8*10^(-D15/10)*3000)/27.5*0.64279</f>
        <v>-1.2114264320404047</v>
      </c>
      <c r="H25" s="75"/>
      <c r="I25" s="11"/>
    </row>
    <row r="26" spans="2:9" s="6" customFormat="1" ht="13.5" customHeight="1">
      <c r="B26" s="13">
        <v>150</v>
      </c>
      <c r="C26" s="59">
        <v>25.4</v>
      </c>
      <c r="D26" s="60">
        <v>25.51</v>
      </c>
      <c r="E26" s="48"/>
      <c r="F26" s="69">
        <f>-SQRT(C$8*10^(-C14/10)*3000)/27.5*0.5</f>
        <v>-1.3433770909684395</v>
      </c>
      <c r="G26" s="71">
        <f>-SQRT(D$8*10^(-D14/10)*3000)/27.5*0.5</f>
        <v>-1.314310380109817</v>
      </c>
      <c r="H26" s="75"/>
      <c r="I26" s="11"/>
    </row>
    <row r="27" spans="2:9" s="6" customFormat="1" ht="13.5" customHeight="1">
      <c r="B27" s="13">
        <v>160</v>
      </c>
      <c r="C27" s="61">
        <v>25.09</v>
      </c>
      <c r="D27" s="62">
        <v>33.08</v>
      </c>
      <c r="E27" s="48"/>
      <c r="F27" s="69">
        <f>-SQRT(C$8*10^(-C13/10)*3000)/27.5*0.34202</f>
        <v>-3.271744915630371</v>
      </c>
      <c r="G27" s="70">
        <f>-SQRT(D$8*10^(-D13/10)*3000)/27.5*0.34202</f>
        <v>-1.2831559324589261</v>
      </c>
      <c r="H27" s="75"/>
      <c r="I27" s="11"/>
    </row>
    <row r="28" spans="2:9" s="6" customFormat="1" ht="13.5" customHeight="1">
      <c r="B28" s="13">
        <v>170</v>
      </c>
      <c r="C28" s="59">
        <v>29.35</v>
      </c>
      <c r="D28" s="60">
        <v>34.74</v>
      </c>
      <c r="E28" s="48"/>
      <c r="F28" s="69">
        <f>-SQRT(C$8*10^(-C12/10)*3000)/27.5*0.17365</f>
        <v>-2.5668631849150665</v>
      </c>
      <c r="G28" s="70">
        <f>-SQRT(D$8*10^(-D12/10)*3000)/27.5*0.17365</f>
        <v>-1.3832565048132628</v>
      </c>
      <c r="H28" s="75"/>
      <c r="I28" s="11"/>
    </row>
    <row r="29" spans="2:9" s="6" customFormat="1" ht="13.5" customHeight="1" thickBot="1">
      <c r="B29" s="13">
        <v>180</v>
      </c>
      <c r="C29" s="63">
        <v>28.64</v>
      </c>
      <c r="D29" s="64">
        <v>28.64</v>
      </c>
      <c r="E29" s="48"/>
      <c r="F29" s="72">
        <f>-SQRT(C$8*10^(-C11/10)*3000)/27.5*0</f>
        <v>0</v>
      </c>
      <c r="G29" s="73">
        <f>-SQRT(D$8*10^(-D11/10)*3000)/27.5*0</f>
        <v>0</v>
      </c>
      <c r="H29" s="75"/>
      <c r="I29" s="11"/>
    </row>
    <row r="30" spans="2:6" s="6" customFormat="1" ht="13.5" customHeight="1">
      <c r="B30" s="76" t="s">
        <v>24</v>
      </c>
      <c r="F30" s="14"/>
    </row>
    <row r="31" spans="2:6" s="6" customFormat="1" ht="13.5" customHeight="1">
      <c r="B31" s="76" t="s">
        <v>25</v>
      </c>
      <c r="F31" s="14"/>
    </row>
    <row r="32" s="6" customFormat="1" ht="13.5" customHeight="1">
      <c r="B32" s="76" t="s">
        <v>26</v>
      </c>
    </row>
    <row r="33" s="6" customFormat="1" ht="13.5" customHeight="1">
      <c r="B33" s="76" t="s">
        <v>20</v>
      </c>
    </row>
    <row r="34" s="6" customFormat="1" ht="13.5" customHeight="1">
      <c r="B34" s="76" t="s">
        <v>21</v>
      </c>
    </row>
    <row r="35" s="6" customFormat="1" ht="13.5" customHeight="1">
      <c r="B35" s="76" t="s">
        <v>22</v>
      </c>
    </row>
    <row r="36" s="6" customFormat="1" ht="13.5" customHeight="1">
      <c r="B36" s="76" t="s">
        <v>23</v>
      </c>
    </row>
    <row r="37" s="6" customFormat="1" ht="13.5" customHeight="1">
      <c r="B37" s="76" t="s">
        <v>27</v>
      </c>
    </row>
    <row r="38" s="6" customFormat="1" ht="13.5" customHeight="1">
      <c r="B38" s="76" t="s">
        <v>28</v>
      </c>
    </row>
    <row r="39" s="6" customFormat="1" ht="13.5" customHeight="1"/>
    <row r="40" s="6" customFormat="1" ht="13.5" customHeight="1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pans="2:5" s="6" customFormat="1" ht="12.75" customHeight="1">
      <c r="B59" s="15"/>
      <c r="C59" s="16"/>
      <c r="D59" s="16"/>
      <c r="E59" s="17"/>
    </row>
    <row r="60" spans="2:5" s="6" customFormat="1" ht="12.75" customHeight="1">
      <c r="B60" s="18"/>
      <c r="C60" s="19"/>
      <c r="D60" s="19"/>
      <c r="E60" s="20"/>
    </row>
    <row r="61" spans="2:12" s="6" customFormat="1" ht="12.75" customHeight="1">
      <c r="B61" s="18"/>
      <c r="C61" s="19"/>
      <c r="D61" s="19"/>
      <c r="E61" s="20"/>
      <c r="G61" s="21" t="s">
        <v>9</v>
      </c>
      <c r="H61" s="16"/>
      <c r="I61" s="16"/>
      <c r="J61" s="16"/>
      <c r="K61" s="16"/>
      <c r="L61" s="17"/>
    </row>
    <row r="62" spans="2:12" s="25" customFormat="1" ht="12.75" customHeight="1">
      <c r="B62" s="22" t="s">
        <v>10</v>
      </c>
      <c r="C62" s="23"/>
      <c r="D62" s="19" t="s">
        <v>11</v>
      </c>
      <c r="E62" s="24"/>
      <c r="G62" s="22" t="s">
        <v>12</v>
      </c>
      <c r="H62" s="23"/>
      <c r="I62" s="23"/>
      <c r="J62" s="23"/>
      <c r="K62" s="23"/>
      <c r="L62" s="24"/>
    </row>
    <row r="63" spans="2:12" s="25" customFormat="1" ht="12.75" customHeight="1">
      <c r="B63" s="18" t="s">
        <v>13</v>
      </c>
      <c r="C63" s="23"/>
      <c r="D63" s="23"/>
      <c r="E63" s="24"/>
      <c r="G63" s="22" t="s">
        <v>14</v>
      </c>
      <c r="H63" s="23"/>
      <c r="I63" s="23"/>
      <c r="J63" s="23"/>
      <c r="K63" s="23"/>
      <c r="L63" s="24"/>
    </row>
    <row r="64" spans="2:12" s="25" customFormat="1" ht="12.75" customHeight="1">
      <c r="B64" s="26"/>
      <c r="C64" s="27" t="s">
        <v>15</v>
      </c>
      <c r="D64" s="23"/>
      <c r="E64" s="24"/>
      <c r="G64" s="22" t="s">
        <v>16</v>
      </c>
      <c r="H64" s="23"/>
      <c r="I64" s="23"/>
      <c r="J64" s="23"/>
      <c r="K64" s="23"/>
      <c r="L64" s="24"/>
    </row>
    <row r="65" spans="2:12" s="25" customFormat="1" ht="12.75" customHeight="1">
      <c r="B65" s="18"/>
      <c r="C65" s="23"/>
      <c r="D65" s="23"/>
      <c r="E65" s="24"/>
      <c r="G65" s="28" t="s">
        <v>17</v>
      </c>
      <c r="H65" s="29"/>
      <c r="I65" s="29"/>
      <c r="J65" s="29"/>
      <c r="K65" s="29"/>
      <c r="L65" s="30"/>
    </row>
    <row r="66" spans="2:5" s="25" customFormat="1" ht="12.75" customHeight="1">
      <c r="B66" s="31" t="s">
        <v>18</v>
      </c>
      <c r="C66" s="32"/>
      <c r="D66" s="29"/>
      <c r="E66" s="30"/>
    </row>
    <row r="67" ht="9" customHeight="1"/>
  </sheetData>
  <printOptions/>
  <pageMargins left="0.79" right="0.11" top="0.48" bottom="0.62" header="0.5" footer="0.5"/>
  <pageSetup horizontalDpi="300" verticalDpi="300" orientation="landscape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Markert</dc:creator>
  <cp:keywords/>
  <dc:description/>
  <cp:lastModifiedBy>Fritz</cp:lastModifiedBy>
  <cp:lastPrinted>2010-08-07T08:30:06Z</cp:lastPrinted>
  <dcterms:created xsi:type="dcterms:W3CDTF">2002-11-17T09:39:25Z</dcterms:created>
  <dcterms:modified xsi:type="dcterms:W3CDTF">2011-10-16T11:06:20Z</dcterms:modified>
  <cp:category/>
  <cp:version/>
  <cp:contentType/>
  <cp:contentStatus/>
</cp:coreProperties>
</file>